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20" windowWidth="20490" windowHeight="7035"/>
  </bookViews>
  <sheets>
    <sheet name="Feuille" sheetId="13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3" l="1"/>
  <c r="H32" i="13"/>
  <c r="H33" i="13"/>
  <c r="H34" i="13"/>
  <c r="H35" i="13"/>
  <c r="H36" i="13"/>
  <c r="H37" i="13"/>
  <c r="H38" i="13"/>
  <c r="H39" i="13"/>
  <c r="H40" i="13"/>
  <c r="H30" i="13"/>
  <c r="H22" i="13"/>
  <c r="H23" i="13"/>
  <c r="H24" i="13"/>
  <c r="H25" i="13"/>
  <c r="H26" i="13"/>
  <c r="H21" i="13"/>
  <c r="E31" i="13"/>
  <c r="E32" i="13"/>
  <c r="E33" i="13"/>
  <c r="E34" i="13"/>
  <c r="E35" i="13"/>
  <c r="E36" i="13"/>
  <c r="E37" i="13"/>
  <c r="E38" i="13"/>
  <c r="E39" i="13"/>
  <c r="E40" i="13"/>
  <c r="E30" i="13"/>
  <c r="E22" i="13"/>
  <c r="E23" i="13"/>
  <c r="E24" i="13"/>
  <c r="E25" i="13"/>
  <c r="E26" i="13"/>
  <c r="E21" i="13"/>
  <c r="C11" i="13" l="1"/>
  <c r="C12" i="13" s="1"/>
  <c r="G31" i="13" l="1"/>
  <c r="G35" i="13"/>
  <c r="G39" i="13"/>
  <c r="G23" i="13"/>
  <c r="G21" i="13"/>
  <c r="G33" i="13"/>
  <c r="G30" i="13"/>
  <c r="G26" i="13"/>
  <c r="G32" i="13"/>
  <c r="G36" i="13"/>
  <c r="G40" i="13"/>
  <c r="G24" i="13"/>
  <c r="G37" i="13"/>
  <c r="G25" i="13"/>
  <c r="G34" i="13"/>
  <c r="G38" i="13"/>
  <c r="G22" i="13"/>
  <c r="F26" i="13"/>
  <c r="I26" i="13" l="1"/>
  <c r="F21" i="13"/>
  <c r="I21" i="13" s="1"/>
  <c r="F35" i="13"/>
  <c r="I35" i="13" s="1"/>
  <c r="F40" i="13"/>
  <c r="I40" i="13" s="1"/>
  <c r="F24" i="13"/>
  <c r="I24" i="13" s="1"/>
  <c r="F38" i="13"/>
  <c r="I38" i="13" s="1"/>
  <c r="F36" i="13"/>
  <c r="I36" i="13" s="1"/>
  <c r="F30" i="13"/>
  <c r="I30" i="13" s="1"/>
  <c r="F25" i="13"/>
  <c r="I25" i="13" s="1"/>
  <c r="F22" i="13"/>
  <c r="I22" i="13" s="1"/>
  <c r="F32" i="13"/>
  <c r="I32" i="13" s="1"/>
  <c r="F37" i="13"/>
  <c r="I37" i="13" s="1"/>
  <c r="F23" i="13"/>
  <c r="I23" i="13" s="1"/>
  <c r="F34" i="13"/>
  <c r="I34" i="13" s="1"/>
  <c r="F33" i="13"/>
  <c r="I33" i="13" s="1"/>
  <c r="F39" i="13"/>
  <c r="I39" i="13" s="1"/>
  <c r="F31" i="13"/>
  <c r="I31" i="13" s="1"/>
  <c r="L33" i="13" l="1"/>
  <c r="L34" i="13"/>
</calcChain>
</file>

<file path=xl/sharedStrings.xml><?xml version="1.0" encoding="utf-8"?>
<sst xmlns="http://schemas.openxmlformats.org/spreadsheetml/2006/main" count="38" uniqueCount="29">
  <si>
    <t>a=</t>
  </si>
  <si>
    <t>b=</t>
  </si>
  <si>
    <t>t 
(mn)</t>
  </si>
  <si>
    <t>Surface totale</t>
  </si>
  <si>
    <t>Coefficient d'imperméabilisation moyen</t>
  </si>
  <si>
    <t>Surface</t>
  </si>
  <si>
    <t>Coefficient d'imperméabilisation</t>
  </si>
  <si>
    <t>Surfaces imperméabilisées (voiries, toitures …)</t>
  </si>
  <si>
    <t>Surfaces en graviers</t>
  </si>
  <si>
    <t>Toiture végétalisée</t>
  </si>
  <si>
    <t>Surfaces végétalisées (haies, herbe …)</t>
  </si>
  <si>
    <t>Débit de fuite imposé</t>
  </si>
  <si>
    <t>Pluie de retour 10ans durée 10min - 1h</t>
  </si>
  <si>
    <t>Pluie de retour 10ans 1h-6h</t>
  </si>
  <si>
    <t>Intensité (mm/mn)</t>
  </si>
  <si>
    <t>Quantité d'eau ruissellement (m3)</t>
  </si>
  <si>
    <t>Quantité d'eau évacuée par le réseau d'eau pluviale (m3)</t>
  </si>
  <si>
    <t>Quantité d'eau infiltrée (m3)</t>
  </si>
  <si>
    <t>Quantité d'eau à stocker (m3)</t>
  </si>
  <si>
    <t>Perméabilité du sol (m/s)</t>
  </si>
  <si>
    <t>Surface d'infiltration de l'ouvrage (m²)</t>
  </si>
  <si>
    <t>Ouvrage de rétention</t>
  </si>
  <si>
    <t>Coefficient de Montana station de Genève</t>
  </si>
  <si>
    <t>Fiche de calcul pour le dimensionnement d'un ouvrage de rétention/infiltration</t>
  </si>
  <si>
    <t xml:space="preserve">Seules les cases en bleu sont à remplir. </t>
  </si>
  <si>
    <t>La perméabilité est à déterminer par une étude de sol</t>
  </si>
  <si>
    <t xml:space="preserve">La surface d'infiltration de l'ouvrage est à adapter selon le projet. Selon la perméabilité, en augmentant cette surface, le volume final de l'ouvrage diminue. </t>
  </si>
  <si>
    <t>Volume à retenir (m3)</t>
  </si>
  <si>
    <t>Volume de l'ouvrage de rétention, avec  une majoration de 20%  (m3)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</si>
</sst>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164" formatCode="0.0&quot; m²&quot;"/>
    <numFmt numFmtId="165" formatCode="0.0%"/>
    <numFmt numFmtId="166" formatCode="0.00&quot; l/s/ha&quot;"/>
    <numFmt numFmtId="167" formatCode="0.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0" xfId="0" applyFill="1" applyBorder="1"/>
    <xf numFmtId="2" fontId="0" fillId="0" borderId="0" xfId="0" applyNumberFormat="1" applyBorder="1" applyAlignment="1">
      <alignment horizontal="center" vertical="center"/>
    </xf>
    <xf numFmtId="0" fontId="0" fillId="0" borderId="4" xfId="0" applyBorder="1" applyAlignment="1">
      <alignment horizontal="center" wrapText="1"/>
    </xf>
    <xf numFmtId="0" fontId="0" fillId="0" borderId="5" xfId="0" applyBorder="1"/>
    <xf numFmtId="0" fontId="0" fillId="0" borderId="0" xfId="0" applyBorder="1"/>
    <xf numFmtId="2" fontId="0" fillId="0" borderId="1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0" fillId="0" borderId="8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0" xfId="0" applyBorder="1" applyAlignment="1">
      <alignment horizontal="center"/>
    </xf>
    <xf numFmtId="166" fontId="0" fillId="0" borderId="0" xfId="0" applyNumberFormat="1" applyFill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0" fontId="0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wrapText="1"/>
    </xf>
    <xf numFmtId="166" fontId="0" fillId="0" borderId="2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167" fontId="0" fillId="0" borderId="0" xfId="0" applyNumberFormat="1" applyBorder="1"/>
    <xf numFmtId="2" fontId="0" fillId="0" borderId="0" xfId="0" applyNumberFormat="1" applyBorder="1"/>
    <xf numFmtId="0" fontId="0" fillId="0" borderId="0" xfId="0" applyFill="1" applyBorder="1" applyAlignment="1"/>
    <xf numFmtId="0" fontId="0" fillId="0" borderId="10" xfId="0" applyBorder="1"/>
    <xf numFmtId="0" fontId="0" fillId="0" borderId="7" xfId="0" applyBorder="1"/>
    <xf numFmtId="9" fontId="0" fillId="0" borderId="9" xfId="0" applyNumberFormat="1" applyFill="1" applyBorder="1" applyAlignment="1">
      <alignment horizontal="center"/>
    </xf>
    <xf numFmtId="164" fontId="0" fillId="0" borderId="4" xfId="0" applyNumberFormat="1" applyFill="1" applyBorder="1" applyAlignment="1">
      <alignment horizontal="center"/>
    </xf>
    <xf numFmtId="2" fontId="0" fillId="0" borderId="6" xfId="0" applyNumberFormat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2" fontId="0" fillId="0" borderId="9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2" fontId="0" fillId="0" borderId="6" xfId="0" applyNumberForma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2" fontId="0" fillId="0" borderId="13" xfId="0" applyNumberFormat="1" applyFont="1" applyBorder="1" applyAlignment="1">
      <alignment horizontal="center" vertical="center"/>
    </xf>
    <xf numFmtId="2" fontId="0" fillId="0" borderId="17" xfId="0" applyNumberFormat="1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 wrapText="1"/>
    </xf>
    <xf numFmtId="44" fontId="0" fillId="0" borderId="15" xfId="0" applyNumberFormat="1" applyFont="1" applyBorder="1" applyAlignment="1" applyProtection="1">
      <alignment horizontal="center" vertical="center" wrapText="1"/>
      <protection locked="0"/>
    </xf>
    <xf numFmtId="0" fontId="0" fillId="0" borderId="15" xfId="0" applyFont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/>
    </xf>
    <xf numFmtId="2" fontId="0" fillId="0" borderId="17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0" borderId="0" xfId="0" applyBorder="1" applyProtection="1"/>
    <xf numFmtId="2" fontId="3" fillId="0" borderId="6" xfId="0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2" fontId="0" fillId="3" borderId="4" xfId="0" applyNumberFormat="1" applyFill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164" fontId="0" fillId="3" borderId="1" xfId="0" applyNumberFormat="1" applyFill="1" applyBorder="1" applyAlignment="1">
      <alignment horizontal="center" vertical="center"/>
    </xf>
    <xf numFmtId="9" fontId="0" fillId="0" borderId="6" xfId="0" applyNumberForma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0" fontId="2" fillId="2" borderId="22" xfId="0" applyFont="1" applyFill="1" applyBorder="1" applyAlignment="1">
      <alignment horizontal="center" wrapText="1"/>
    </xf>
    <xf numFmtId="0" fontId="2" fillId="2" borderId="19" xfId="0" applyFont="1" applyFill="1" applyBorder="1" applyAlignment="1">
      <alignment horizontal="center" wrapText="1"/>
    </xf>
    <xf numFmtId="0" fontId="2" fillId="2" borderId="25" xfId="0" applyFont="1" applyFill="1" applyBorder="1" applyAlignment="1">
      <alignment horizontal="center" wrapText="1"/>
    </xf>
    <xf numFmtId="2" fontId="2" fillId="2" borderId="26" xfId="0" applyNumberFormat="1" applyFont="1" applyFill="1" applyBorder="1" applyAlignment="1">
      <alignment horizontal="center" vertical="center"/>
    </xf>
    <xf numFmtId="2" fontId="2" fillId="2" borderId="27" xfId="0" applyNumberFormat="1" applyFont="1" applyFill="1" applyBorder="1" applyAlignment="1">
      <alignment horizontal="center" vertical="center"/>
    </xf>
    <xf numFmtId="2" fontId="2" fillId="2" borderId="18" xfId="0" applyNumberFormat="1" applyFont="1" applyFill="1" applyBorder="1" applyAlignment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5" fillId="0" borderId="19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19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314325</xdr:colOff>
      <xdr:row>3</xdr:row>
      <xdr:rowOff>152400</xdr:rowOff>
    </xdr:from>
    <xdr:to>
      <xdr:col>11</xdr:col>
      <xdr:colOff>1209630</xdr:colOff>
      <xdr:row>34</xdr:row>
      <xdr:rowOff>46875</xdr:rowOff>
    </xdr:to>
    <xdr:grpSp>
      <xdr:nvGrpSpPr>
        <xdr:cNvPr id="119" name="Zone de dessin 1"/>
        <xdr:cNvGrpSpPr/>
      </xdr:nvGrpSpPr>
      <xdr:grpSpPr>
        <a:xfrm>
          <a:off x="6819900" y="723900"/>
          <a:ext cx="5819730" cy="7524000"/>
          <a:chOff x="329610" y="426133"/>
          <a:chExt cx="6857955" cy="8993457"/>
        </a:xfrm>
      </xdr:grpSpPr>
      <xdr:sp macro="" textlink="">
        <xdr:nvSpPr>
          <xdr:cNvPr id="120" name="Rectangle 119"/>
          <xdr:cNvSpPr/>
        </xdr:nvSpPr>
        <xdr:spPr>
          <a:xfrm>
            <a:off x="373380" y="5711825"/>
            <a:ext cx="6814185" cy="3707765"/>
          </a:xfrm>
          <a:prstGeom prst="rect">
            <a:avLst/>
          </a:prstGeom>
        </xdr:spPr>
      </xdr:sp>
      <xdr:grpSp>
        <xdr:nvGrpSpPr>
          <xdr:cNvPr id="121" name="Groupe 120"/>
          <xdr:cNvGrpSpPr/>
        </xdr:nvGrpSpPr>
        <xdr:grpSpPr>
          <a:xfrm>
            <a:off x="329610" y="426133"/>
            <a:ext cx="1275906" cy="1331655"/>
            <a:chOff x="329610" y="425302"/>
            <a:chExt cx="1690576" cy="1701209"/>
          </a:xfrm>
        </xdr:grpSpPr>
        <xdr:sp macro="" textlink="">
          <xdr:nvSpPr>
            <xdr:cNvPr id="154" name="Rectangle 153"/>
            <xdr:cNvSpPr/>
          </xdr:nvSpPr>
          <xdr:spPr>
            <a:xfrm>
              <a:off x="552892" y="1350334"/>
              <a:ext cx="1254642" cy="776177"/>
            </a:xfrm>
            <a:prstGeom prst="rect">
              <a:avLst/>
            </a:prstGeom>
          </xdr:spPr>
          <xdr:style>
            <a:lnRef idx="1">
              <a:schemeClr val="accent5"/>
            </a:lnRef>
            <a:fillRef idx="3">
              <a:schemeClr val="accent5"/>
            </a:fillRef>
            <a:effectRef idx="2">
              <a:schemeClr val="accent5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fr-FR"/>
            </a:p>
          </xdr:txBody>
        </xdr:sp>
        <xdr:sp macro="" textlink="">
          <xdr:nvSpPr>
            <xdr:cNvPr id="155" name="Triangle isocèle 154"/>
            <xdr:cNvSpPr/>
          </xdr:nvSpPr>
          <xdr:spPr>
            <a:xfrm>
              <a:off x="329610" y="425302"/>
              <a:ext cx="1690576" cy="925032"/>
            </a:xfrm>
            <a:prstGeom prst="triangle">
              <a:avLst/>
            </a:prstGeom>
          </xdr:spPr>
          <xdr:style>
            <a:lnRef idx="1">
              <a:schemeClr val="accent2"/>
            </a:lnRef>
            <a:fillRef idx="3">
              <a:schemeClr val="accent2"/>
            </a:fillRef>
            <a:effectRef idx="2">
              <a:schemeClr val="accent2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fr-FR"/>
            </a:p>
          </xdr:txBody>
        </xdr:sp>
      </xdr:grpSp>
      <xdr:cxnSp macro="">
        <xdr:nvCxnSpPr>
          <xdr:cNvPr id="122" name="Connecteur droit 121"/>
          <xdr:cNvCxnSpPr/>
        </xdr:nvCxnSpPr>
        <xdr:spPr>
          <a:xfrm>
            <a:off x="1450060" y="1736478"/>
            <a:ext cx="3636000" cy="0"/>
          </a:xfrm>
          <a:prstGeom prst="line">
            <a:avLst/>
          </a:prstGeom>
        </xdr:spPr>
        <xdr:style>
          <a:lnRef idx="3">
            <a:schemeClr val="accent3"/>
          </a:lnRef>
          <a:fillRef idx="0">
            <a:schemeClr val="accent3"/>
          </a:fillRef>
          <a:effectRef idx="2">
            <a:schemeClr val="accent3"/>
          </a:effectRef>
          <a:fontRef idx="minor">
            <a:schemeClr val="tx1"/>
          </a:fontRef>
        </xdr:style>
      </xdr:cxnSp>
      <xdr:sp macro="" textlink="">
        <xdr:nvSpPr>
          <xdr:cNvPr id="123" name="Rectangle 122"/>
          <xdr:cNvSpPr/>
        </xdr:nvSpPr>
        <xdr:spPr>
          <a:xfrm>
            <a:off x="1913524" y="2087569"/>
            <a:ext cx="1552353" cy="1442440"/>
          </a:xfrm>
          <a:prstGeom prst="rect">
            <a:avLst/>
          </a:prstGeom>
          <a:solidFill>
            <a:schemeClr val="accent6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cxnSp macro="">
        <xdr:nvCxnSpPr>
          <xdr:cNvPr id="124" name="Connecteur droit 123"/>
          <xdr:cNvCxnSpPr/>
        </xdr:nvCxnSpPr>
        <xdr:spPr>
          <a:xfrm>
            <a:off x="5086069" y="1736478"/>
            <a:ext cx="8681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3">
            <a:schemeClr val="accent4"/>
          </a:lnRef>
          <a:fillRef idx="0">
            <a:schemeClr val="accent4"/>
          </a:fillRef>
          <a:effectRef idx="2">
            <a:schemeClr val="accent4"/>
          </a:effectRef>
          <a:fontRef idx="minor">
            <a:schemeClr val="tx1"/>
          </a:fontRef>
        </xdr:style>
      </xdr:cxnSp>
      <xdr:sp macro="" textlink="">
        <xdr:nvSpPr>
          <xdr:cNvPr id="125" name="Rectangle avec flèche vers le haut 124"/>
          <xdr:cNvSpPr/>
        </xdr:nvSpPr>
        <xdr:spPr>
          <a:xfrm>
            <a:off x="2137128" y="1416883"/>
            <a:ext cx="1095153" cy="1864316"/>
          </a:xfrm>
          <a:prstGeom prst="upArrowCallout">
            <a:avLst>
              <a:gd name="adj1" fmla="val 48301"/>
              <a:gd name="adj2" fmla="val 25000"/>
              <a:gd name="adj3" fmla="val 25000"/>
              <a:gd name="adj4" fmla="val 64977"/>
            </a:avLst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1">
            <a:schemeClr val="accent6"/>
          </a:lnRef>
          <a:fillRef idx="3">
            <a:schemeClr val="accent6"/>
          </a:fillRef>
          <a:effectRef idx="2">
            <a:schemeClr val="accent6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26" name="Rectangle 125"/>
          <xdr:cNvSpPr/>
        </xdr:nvSpPr>
        <xdr:spPr>
          <a:xfrm>
            <a:off x="2264724" y="1395577"/>
            <a:ext cx="1095153" cy="31959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27" name="Rectangle 126"/>
          <xdr:cNvSpPr/>
        </xdr:nvSpPr>
        <xdr:spPr>
          <a:xfrm>
            <a:off x="3232272" y="2950961"/>
            <a:ext cx="2020212" cy="53266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  <a:effectLst/>
        </xdr:spPr>
        <xdr:style>
          <a:lnRef idx="1">
            <a:schemeClr val="accent6"/>
          </a:lnRef>
          <a:fillRef idx="3">
            <a:schemeClr val="accent6"/>
          </a:fillRef>
          <a:effectRef idx="2">
            <a:schemeClr val="accent6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28" name="Ellipse 127"/>
          <xdr:cNvSpPr/>
        </xdr:nvSpPr>
        <xdr:spPr>
          <a:xfrm>
            <a:off x="5252484" y="2769846"/>
            <a:ext cx="396000" cy="396770"/>
          </a:xfrm>
          <a:prstGeom prst="ellipse">
            <a:avLst/>
          </a:prstGeom>
          <a:solidFill>
            <a:schemeClr val="bg1"/>
          </a:solidFill>
          <a:ln>
            <a:solidFill>
              <a:schemeClr val="tx1"/>
            </a:solidFill>
          </a:ln>
          <a:effectLst/>
        </xdr:spPr>
        <xdr:style>
          <a:lnRef idx="1">
            <a:schemeClr val="accent5"/>
          </a:lnRef>
          <a:fillRef idx="3">
            <a:schemeClr val="accent5"/>
          </a:fillRef>
          <a:effectRef idx="2">
            <a:schemeClr val="accent5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29" name="Forme en L 128"/>
          <xdr:cNvSpPr/>
        </xdr:nvSpPr>
        <xdr:spPr>
          <a:xfrm rot="16200000" flipH="1">
            <a:off x="3123442" y="2194126"/>
            <a:ext cx="865681" cy="648000"/>
          </a:xfrm>
          <a:prstGeom prst="corner">
            <a:avLst>
              <a:gd name="adj1" fmla="val 8730"/>
              <a:gd name="adj2" fmla="val 10318"/>
            </a:avLst>
          </a:prstGeom>
          <a:ln w="9525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grpSp>
        <xdr:nvGrpSpPr>
          <xdr:cNvPr id="130" name="Groupe 129"/>
          <xdr:cNvGrpSpPr/>
        </xdr:nvGrpSpPr>
        <xdr:grpSpPr>
          <a:xfrm>
            <a:off x="3466201" y="2885378"/>
            <a:ext cx="126100" cy="182763"/>
            <a:chOff x="3753292" y="3094125"/>
            <a:chExt cx="126100" cy="182408"/>
          </a:xfrm>
        </xdr:grpSpPr>
        <xdr:grpSp>
          <xdr:nvGrpSpPr>
            <xdr:cNvPr id="148" name="Groupe 147"/>
            <xdr:cNvGrpSpPr/>
          </xdr:nvGrpSpPr>
          <xdr:grpSpPr>
            <a:xfrm>
              <a:off x="3762287" y="3125972"/>
              <a:ext cx="109638" cy="108000"/>
              <a:chOff x="3762287" y="3125972"/>
              <a:chExt cx="109638" cy="108000"/>
            </a:xfrm>
          </xdr:grpSpPr>
          <xdr:cxnSp macro="">
            <xdr:nvCxnSpPr>
              <xdr:cNvPr id="152" name="Connecteur droit 151"/>
              <xdr:cNvCxnSpPr/>
            </xdr:nvCxnSpPr>
            <xdr:spPr>
              <a:xfrm>
                <a:off x="3763925" y="3125972"/>
                <a:ext cx="108000" cy="108000"/>
              </a:xfrm>
              <a:prstGeom prst="line">
                <a:avLst/>
              </a:prstGeom>
              <a:ln w="28575">
                <a:solidFill>
                  <a:srgbClr val="FF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53" name="Connecteur droit 152"/>
              <xdr:cNvCxnSpPr/>
            </xdr:nvCxnSpPr>
            <xdr:spPr>
              <a:xfrm flipH="1">
                <a:off x="3762287" y="3126022"/>
                <a:ext cx="107950" cy="107950"/>
              </a:xfrm>
              <a:prstGeom prst="line">
                <a:avLst/>
              </a:prstGeom>
              <a:ln w="28575">
                <a:solidFill>
                  <a:srgbClr val="FF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grpSp>
          <xdr:nvGrpSpPr>
            <xdr:cNvPr id="149" name="Groupe 148"/>
            <xdr:cNvGrpSpPr/>
          </xdr:nvGrpSpPr>
          <xdr:grpSpPr>
            <a:xfrm>
              <a:off x="3753292" y="3094125"/>
              <a:ext cx="126100" cy="182408"/>
              <a:chOff x="3138074" y="3091715"/>
              <a:chExt cx="126100" cy="182408"/>
            </a:xfrm>
          </xdr:grpSpPr>
          <xdr:cxnSp macro="">
            <xdr:nvCxnSpPr>
              <xdr:cNvPr id="150" name="Connecteur droit 149"/>
              <xdr:cNvCxnSpPr/>
            </xdr:nvCxnSpPr>
            <xdr:spPr>
              <a:xfrm flipV="1">
                <a:off x="3264174" y="3094123"/>
                <a:ext cx="0" cy="180000"/>
              </a:xfrm>
              <a:prstGeom prst="line">
                <a:avLst/>
              </a:prstGeom>
              <a:ln w="28575">
                <a:solidFill>
                  <a:srgbClr val="FF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51" name="Connecteur droit 150"/>
              <xdr:cNvCxnSpPr/>
            </xdr:nvCxnSpPr>
            <xdr:spPr>
              <a:xfrm flipV="1">
                <a:off x="3138074" y="3091715"/>
                <a:ext cx="0" cy="180000"/>
              </a:xfrm>
              <a:prstGeom prst="line">
                <a:avLst/>
              </a:prstGeom>
              <a:ln w="28575">
                <a:solidFill>
                  <a:srgbClr val="FF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  <xdr:cxnSp macro="">
        <xdr:nvCxnSpPr>
          <xdr:cNvPr id="131" name="Connecteur droit avec flèche 130"/>
          <xdr:cNvCxnSpPr/>
        </xdr:nvCxnSpPr>
        <xdr:spPr>
          <a:xfrm>
            <a:off x="3030289" y="3068137"/>
            <a:ext cx="0" cy="21642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2" name="Connecteur droit 131"/>
          <xdr:cNvCxnSpPr/>
        </xdr:nvCxnSpPr>
        <xdr:spPr>
          <a:xfrm>
            <a:off x="2424223" y="1715170"/>
            <a:ext cx="531628" cy="0"/>
          </a:xfrm>
          <a:prstGeom prst="line">
            <a:avLst/>
          </a:prstGeom>
          <a:ln w="28575"/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133" name="Zone de texte 2"/>
          <xdr:cNvSpPr txBox="1">
            <a:spLocks noChangeArrowheads="1"/>
          </xdr:cNvSpPr>
        </xdr:nvSpPr>
        <xdr:spPr bwMode="auto">
          <a:xfrm>
            <a:off x="2138325" y="2990354"/>
            <a:ext cx="935341" cy="4256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noAutofit/>
          </a:bodyPr>
          <a:lstStyle/>
          <a:p>
            <a:pPr algn="r">
              <a:spcBef>
                <a:spcPts val="600"/>
              </a:spcBef>
              <a:spcAft>
                <a:spcPts val="0"/>
              </a:spcAft>
            </a:pPr>
            <a:r>
              <a:rPr lang="fr-FR" sz="600">
                <a:effectLst/>
                <a:latin typeface="Futura"/>
                <a:ea typeface="Calibri"/>
              </a:rPr>
              <a:t>Décantation sur 20 cm environ</a:t>
            </a:r>
            <a:endParaRPr lang="fr-FR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4" name="Zone de texte 2"/>
          <xdr:cNvSpPr txBox="1">
            <a:spLocks noChangeArrowheads="1"/>
          </xdr:cNvSpPr>
        </xdr:nvSpPr>
        <xdr:spPr bwMode="auto">
          <a:xfrm>
            <a:off x="2232828" y="921862"/>
            <a:ext cx="934720" cy="20126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noAutofit/>
          </a:bodyPr>
          <a:lstStyle/>
          <a:p>
            <a:pPr algn="ctr">
              <a:spcBef>
                <a:spcPts val="600"/>
              </a:spcBef>
              <a:spcAft>
                <a:spcPts val="0"/>
              </a:spcAft>
            </a:pPr>
            <a:r>
              <a:rPr lang="fr-FR" sz="800">
                <a:effectLst/>
                <a:latin typeface="Futura"/>
                <a:ea typeface="Calibri"/>
              </a:rPr>
              <a:t>Regard de visite</a:t>
            </a:r>
            <a:endParaRPr lang="fr-FR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35" name="Connecteur droit avec flèche 134"/>
          <xdr:cNvCxnSpPr/>
        </xdr:nvCxnSpPr>
        <xdr:spPr>
          <a:xfrm>
            <a:off x="2690663" y="1235759"/>
            <a:ext cx="0" cy="466648"/>
          </a:xfrm>
          <a:prstGeom prst="straightConnector1">
            <a:avLst/>
          </a:prstGeom>
          <a:ln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36" name="Zone de texte 2"/>
          <xdr:cNvSpPr txBox="1">
            <a:spLocks noChangeArrowheads="1"/>
          </xdr:cNvSpPr>
        </xdr:nvSpPr>
        <xdr:spPr bwMode="auto">
          <a:xfrm>
            <a:off x="4171290" y="2146208"/>
            <a:ext cx="1332001" cy="3246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noAutofit/>
          </a:bodyPr>
          <a:lstStyle/>
          <a:p>
            <a:pPr>
              <a:spcBef>
                <a:spcPts val="600"/>
              </a:spcBef>
              <a:spcAft>
                <a:spcPts val="0"/>
              </a:spcAft>
            </a:pPr>
            <a:r>
              <a:rPr lang="fr-FR" sz="800">
                <a:effectLst/>
                <a:latin typeface="Futura"/>
                <a:ea typeface="Calibri"/>
              </a:rPr>
              <a:t>Canalisation de surverse</a:t>
            </a:r>
            <a:endParaRPr lang="fr-FR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37" name="Connecteur droit avec flèche 136"/>
          <xdr:cNvCxnSpPr/>
        </xdr:nvCxnSpPr>
        <xdr:spPr>
          <a:xfrm flipH="1">
            <a:off x="3840729" y="2289131"/>
            <a:ext cx="391031" cy="0"/>
          </a:xfrm>
          <a:prstGeom prst="straightConnector1">
            <a:avLst/>
          </a:prstGeom>
          <a:ln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38" name="Zone de texte 2"/>
          <xdr:cNvSpPr txBox="1">
            <a:spLocks noChangeArrowheads="1"/>
          </xdr:cNvSpPr>
        </xdr:nvSpPr>
        <xdr:spPr bwMode="auto">
          <a:xfrm>
            <a:off x="3792240" y="2554717"/>
            <a:ext cx="1480181" cy="32448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noAutofit/>
          </a:bodyPr>
          <a:lstStyle/>
          <a:p>
            <a:pPr algn="ctr">
              <a:spcBef>
                <a:spcPts val="600"/>
              </a:spcBef>
              <a:spcAft>
                <a:spcPts val="0"/>
              </a:spcAft>
            </a:pPr>
            <a:r>
              <a:rPr lang="fr-FR" sz="800">
                <a:effectLst/>
                <a:latin typeface="Futura"/>
                <a:ea typeface="Calibri"/>
              </a:rPr>
              <a:t>Canalisation de  rejet</a:t>
            </a:r>
            <a:endParaRPr lang="fr-FR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39" name="Connecteur droit avec flèche 138"/>
          <xdr:cNvCxnSpPr/>
        </xdr:nvCxnSpPr>
        <xdr:spPr>
          <a:xfrm>
            <a:off x="4496095" y="2729645"/>
            <a:ext cx="0" cy="216420"/>
          </a:xfrm>
          <a:prstGeom prst="straightConnector1">
            <a:avLst/>
          </a:prstGeom>
          <a:ln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0" name="Zone de texte 2"/>
          <xdr:cNvSpPr txBox="1">
            <a:spLocks noChangeArrowheads="1"/>
          </xdr:cNvSpPr>
        </xdr:nvSpPr>
        <xdr:spPr bwMode="auto">
          <a:xfrm>
            <a:off x="5702758" y="2460576"/>
            <a:ext cx="1091456" cy="58668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noAutofit/>
          </a:bodyPr>
          <a:lstStyle/>
          <a:p>
            <a:pPr>
              <a:spcBef>
                <a:spcPts val="600"/>
              </a:spcBef>
              <a:spcAft>
                <a:spcPts val="0"/>
              </a:spcAft>
            </a:pPr>
            <a:r>
              <a:rPr lang="fr-FR" sz="800">
                <a:effectLst/>
                <a:latin typeface="Futura"/>
                <a:ea typeface="Calibri"/>
              </a:rPr>
              <a:t>Réseau pluvial existant</a:t>
            </a:r>
            <a:endParaRPr lang="fr-FR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41" name="Connecteur droit avec flèche 140"/>
          <xdr:cNvCxnSpPr/>
        </xdr:nvCxnSpPr>
        <xdr:spPr>
          <a:xfrm flipH="1">
            <a:off x="5647974" y="2769670"/>
            <a:ext cx="305732" cy="176208"/>
          </a:xfrm>
          <a:prstGeom prst="straightConnector1">
            <a:avLst/>
          </a:prstGeom>
          <a:ln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2" name="Zone de texte 2"/>
          <xdr:cNvSpPr txBox="1">
            <a:spLocks noChangeArrowheads="1"/>
          </xdr:cNvSpPr>
        </xdr:nvSpPr>
        <xdr:spPr bwMode="auto">
          <a:xfrm>
            <a:off x="979601" y="2356293"/>
            <a:ext cx="1014879" cy="3949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noAutofit/>
          </a:bodyPr>
          <a:lstStyle/>
          <a:p>
            <a:pPr>
              <a:spcBef>
                <a:spcPts val="600"/>
              </a:spcBef>
              <a:spcAft>
                <a:spcPts val="0"/>
              </a:spcAft>
            </a:pPr>
            <a:r>
              <a:rPr lang="fr-FR" sz="800">
                <a:effectLst/>
                <a:latin typeface="Futura"/>
                <a:ea typeface="Calibri"/>
              </a:rPr>
              <a:t>Massif drainant</a:t>
            </a:r>
            <a:endParaRPr lang="fr-FR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43" name="Connecteur droit avec flèche 142"/>
          <xdr:cNvCxnSpPr/>
        </xdr:nvCxnSpPr>
        <xdr:spPr>
          <a:xfrm>
            <a:off x="1592033" y="2516502"/>
            <a:ext cx="406888" cy="0"/>
          </a:xfrm>
          <a:prstGeom prst="straightConnector1">
            <a:avLst/>
          </a:prstGeom>
          <a:ln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4" name="Zone de texte 2"/>
          <xdr:cNvSpPr txBox="1">
            <a:spLocks noChangeArrowheads="1"/>
          </xdr:cNvSpPr>
        </xdr:nvSpPr>
        <xdr:spPr bwMode="auto">
          <a:xfrm>
            <a:off x="5262366" y="1457817"/>
            <a:ext cx="1014730" cy="3944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noAutofit/>
            <a:scene3d>
              <a:camera prst="orthographicFront">
                <a:rot lat="0" lon="0" rev="0"/>
              </a:camera>
              <a:lightRig rig="glow" dir="t">
                <a:rot lat="0" lon="0" rev="3600000"/>
              </a:lightRig>
            </a:scene3d>
            <a:sp3d prstMaterial="softEdge">
              <a:contourClr>
                <a:schemeClr val="accent4">
                  <a:alpha val="95000"/>
                </a:schemeClr>
              </a:contourClr>
            </a:sp3d>
          </a:bodyPr>
          <a:lstStyle/>
          <a:p>
            <a:pPr>
              <a:spcBef>
                <a:spcPts val="600"/>
              </a:spcBef>
              <a:spcAft>
                <a:spcPts val="0"/>
              </a:spcAft>
            </a:pPr>
            <a:r>
              <a:rPr lang="fr-FR" sz="800" b="1">
                <a:ln>
                  <a:noFill/>
                </a:ln>
                <a:solidFill>
                  <a:sysClr val="windowText" lastClr="000000"/>
                </a:solidFill>
                <a:effectLst/>
                <a:latin typeface="Futura"/>
                <a:ea typeface="Calibri"/>
              </a:rPr>
              <a:t>Voirie</a:t>
            </a:r>
            <a:endParaRPr lang="fr-FR" sz="1200">
              <a:ln>
                <a:noFill/>
              </a:ln>
              <a:solidFill>
                <a:sysClr val="windowText" lastClr="000000"/>
              </a:solidFill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5" name="Zone de texte 2"/>
          <xdr:cNvSpPr txBox="1">
            <a:spLocks noChangeArrowheads="1"/>
          </xdr:cNvSpPr>
        </xdr:nvSpPr>
        <xdr:spPr bwMode="auto">
          <a:xfrm>
            <a:off x="3494776" y="3261871"/>
            <a:ext cx="1629308" cy="4661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noAutofit/>
          </a:bodyPr>
          <a:lstStyle/>
          <a:p>
            <a:pPr>
              <a:spcBef>
                <a:spcPts val="600"/>
              </a:spcBef>
              <a:spcAft>
                <a:spcPts val="0"/>
              </a:spcAft>
            </a:pPr>
            <a:r>
              <a:rPr lang="fr-FR" sz="800">
                <a:effectLst/>
                <a:latin typeface="Futura"/>
                <a:ea typeface="Calibri"/>
              </a:rPr>
              <a:t>Dispositif dimensionné pour limiter le rejet à 15L/s/ha</a:t>
            </a:r>
            <a:endParaRPr lang="fr-FR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46" name="Connecteur droit avec flèche 145"/>
          <xdr:cNvCxnSpPr/>
        </xdr:nvCxnSpPr>
        <xdr:spPr>
          <a:xfrm flipH="1" flipV="1">
            <a:off x="3628050" y="3036379"/>
            <a:ext cx="412322" cy="244824"/>
          </a:xfrm>
          <a:prstGeom prst="straightConnector1">
            <a:avLst/>
          </a:prstGeom>
          <a:ln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7" name="Zone de texte 2"/>
          <xdr:cNvSpPr txBox="1">
            <a:spLocks noChangeArrowheads="1"/>
          </xdr:cNvSpPr>
        </xdr:nvSpPr>
        <xdr:spPr bwMode="auto">
          <a:xfrm>
            <a:off x="2232441" y="2215821"/>
            <a:ext cx="934085" cy="49919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noAutofit/>
          </a:bodyPr>
          <a:lstStyle/>
          <a:p>
            <a:pPr algn="ctr">
              <a:spcBef>
                <a:spcPts val="600"/>
              </a:spcBef>
              <a:spcAft>
                <a:spcPts val="0"/>
              </a:spcAft>
            </a:pPr>
            <a:r>
              <a:rPr lang="fr-FR" sz="800">
                <a:effectLst/>
                <a:latin typeface="Futura"/>
                <a:ea typeface="Calibri"/>
              </a:rPr>
              <a:t>Volume de rétention</a:t>
            </a:r>
            <a:endParaRPr lang="fr-FR" sz="1200">
              <a:effectLst/>
              <a:latin typeface="Times New Roman"/>
              <a:ea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tabSelected="1" zoomScaleNormal="100" workbookViewId="0">
      <selection activeCell="F9" sqref="F9"/>
    </sheetView>
  </sheetViews>
  <sheetFormatPr baseColWidth="10" defaultRowHeight="15" x14ac:dyDescent="0.25"/>
  <cols>
    <col min="1" max="1" width="24.85546875" style="6" customWidth="1"/>
    <col min="2" max="2" width="14.85546875" style="6" customWidth="1"/>
    <col min="3" max="3" width="22" style="6" customWidth="1"/>
    <col min="4" max="4" width="10.85546875" style="6" customWidth="1"/>
    <col min="5" max="5" width="10.5703125" style="6" customWidth="1"/>
    <col min="6" max="6" width="14.42578125" style="6" customWidth="1"/>
    <col min="7" max="7" width="22.28515625" style="6" bestFit="1" customWidth="1"/>
    <col min="8" max="8" width="13" style="6" customWidth="1"/>
    <col min="9" max="9" width="12.42578125" style="6" customWidth="1"/>
    <col min="10" max="10" width="3.42578125" style="6" customWidth="1"/>
    <col min="11" max="11" width="22.7109375" style="6" customWidth="1"/>
    <col min="12" max="14" width="20.85546875" style="6" customWidth="1"/>
    <col min="15" max="16384" width="11.42578125" style="6"/>
  </cols>
  <sheetData>
    <row r="1" spans="1:10" ht="15" customHeight="1" x14ac:dyDescent="0.25">
      <c r="A1" s="65" t="s">
        <v>23</v>
      </c>
      <c r="B1" s="65"/>
      <c r="C1" s="65"/>
      <c r="D1" s="65"/>
      <c r="E1" s="65"/>
      <c r="F1" s="65"/>
      <c r="G1" s="65"/>
      <c r="H1" s="65"/>
      <c r="I1" s="65"/>
      <c r="J1" s="65"/>
    </row>
    <row r="2" spans="1:10" ht="15" customHeight="1" x14ac:dyDescent="0.25">
      <c r="A2" s="65"/>
      <c r="B2" s="65"/>
      <c r="C2" s="65"/>
      <c r="D2" s="65"/>
      <c r="E2" s="65"/>
      <c r="F2" s="65"/>
      <c r="G2" s="65"/>
      <c r="H2" s="65"/>
      <c r="I2" s="65"/>
      <c r="J2" s="65"/>
    </row>
    <row r="3" spans="1:10" x14ac:dyDescent="0.25">
      <c r="A3" s="48" t="s">
        <v>24</v>
      </c>
      <c r="B3" s="48"/>
      <c r="C3" s="48"/>
      <c r="D3" s="48"/>
      <c r="E3" s="48"/>
      <c r="F3" s="48"/>
      <c r="G3" s="48"/>
      <c r="H3" s="48"/>
      <c r="I3" s="48"/>
    </row>
    <row r="4" spans="1:10" ht="15.75" thickBot="1" x14ac:dyDescent="0.3">
      <c r="B4" s="13"/>
      <c r="C4" s="13"/>
      <c r="D4" s="13"/>
    </row>
    <row r="5" spans="1:10" ht="30" x14ac:dyDescent="0.25">
      <c r="A5" s="26"/>
      <c r="B5" s="17" t="s">
        <v>5</v>
      </c>
      <c r="C5" s="4" t="s">
        <v>6</v>
      </c>
    </row>
    <row r="6" spans="1:10" ht="30.75" customHeight="1" x14ac:dyDescent="0.25">
      <c r="A6" s="18" t="s">
        <v>7</v>
      </c>
      <c r="B6" s="45">
        <v>200</v>
      </c>
      <c r="C6" s="56">
        <v>0.95</v>
      </c>
    </row>
    <row r="7" spans="1:10" ht="30" x14ac:dyDescent="0.25">
      <c r="A7" s="54" t="s">
        <v>10</v>
      </c>
      <c r="B7" s="55">
        <v>300</v>
      </c>
      <c r="C7" s="56">
        <v>0.2</v>
      </c>
      <c r="D7" s="23"/>
    </row>
    <row r="8" spans="1:10" x14ac:dyDescent="0.25">
      <c r="A8" s="5" t="s">
        <v>8</v>
      </c>
      <c r="B8" s="45"/>
      <c r="C8" s="56">
        <v>0.4</v>
      </c>
    </row>
    <row r="9" spans="1:10" ht="15.75" thickBot="1" x14ac:dyDescent="0.3">
      <c r="A9" s="27" t="s">
        <v>9</v>
      </c>
      <c r="B9" s="46"/>
      <c r="C9" s="28">
        <v>0.4</v>
      </c>
    </row>
    <row r="10" spans="1:10" ht="15.75" thickBot="1" x14ac:dyDescent="0.3"/>
    <row r="11" spans="1:10" x14ac:dyDescent="0.25">
      <c r="A11" s="68" t="s">
        <v>3</v>
      </c>
      <c r="B11" s="69"/>
      <c r="C11" s="29">
        <f>SUM(B6:B9)</f>
        <v>500</v>
      </c>
    </row>
    <row r="12" spans="1:10" ht="15.75" thickBot="1" x14ac:dyDescent="0.3">
      <c r="A12" s="70" t="s">
        <v>4</v>
      </c>
      <c r="B12" s="71"/>
      <c r="C12" s="15">
        <f>(($C$6*B6)+($C$7*B7)+(B8*C8)+(B9*C9))/C11</f>
        <v>0.5</v>
      </c>
    </row>
    <row r="13" spans="1:10" ht="15.75" thickBot="1" x14ac:dyDescent="0.3">
      <c r="B13" s="24"/>
      <c r="C13" s="24"/>
    </row>
    <row r="14" spans="1:10" ht="32.25" customHeight="1" x14ac:dyDescent="0.25">
      <c r="A14" s="76" t="s">
        <v>20</v>
      </c>
      <c r="B14" s="77"/>
      <c r="C14" s="53">
        <v>5</v>
      </c>
      <c r="D14" s="82" t="s">
        <v>26</v>
      </c>
      <c r="E14" s="83"/>
      <c r="F14" s="83"/>
    </row>
    <row r="15" spans="1:10" ht="15.75" thickBot="1" x14ac:dyDescent="0.3">
      <c r="A15" s="70" t="s">
        <v>19</v>
      </c>
      <c r="B15" s="71"/>
      <c r="C15" s="47">
        <v>1E-4</v>
      </c>
      <c r="D15" s="80" t="s">
        <v>25</v>
      </c>
      <c r="E15" s="81"/>
      <c r="F15" s="81"/>
    </row>
    <row r="16" spans="1:10" ht="15.75" thickBot="1" x14ac:dyDescent="0.3">
      <c r="A16" s="13"/>
      <c r="B16" s="13"/>
    </row>
    <row r="17" spans="1:15" ht="15.75" thickBot="1" x14ac:dyDescent="0.3">
      <c r="A17" s="72" t="s">
        <v>11</v>
      </c>
      <c r="B17" s="73"/>
      <c r="C17" s="19">
        <v>15</v>
      </c>
    </row>
    <row r="18" spans="1:15" x14ac:dyDescent="0.25">
      <c r="A18" s="13"/>
      <c r="B18" s="13"/>
      <c r="C18" s="14"/>
    </row>
    <row r="19" spans="1:15" ht="15.75" thickBot="1" x14ac:dyDescent="0.3"/>
    <row r="20" spans="1:15" ht="45.75" thickBot="1" x14ac:dyDescent="0.3">
      <c r="A20" s="74" t="s">
        <v>22</v>
      </c>
      <c r="B20" s="75"/>
      <c r="C20" s="13"/>
      <c r="D20" s="39" t="s">
        <v>2</v>
      </c>
      <c r="E20" s="40" t="s">
        <v>14</v>
      </c>
      <c r="F20" s="41" t="s">
        <v>15</v>
      </c>
      <c r="G20" s="41" t="s">
        <v>16</v>
      </c>
      <c r="H20" s="41" t="s">
        <v>17</v>
      </c>
      <c r="I20" s="42" t="s">
        <v>18</v>
      </c>
      <c r="N20" s="25"/>
      <c r="O20" s="25"/>
    </row>
    <row r="21" spans="1:15" x14ac:dyDescent="0.25">
      <c r="A21" s="66" t="s">
        <v>12</v>
      </c>
      <c r="B21" s="67"/>
      <c r="D21" s="36">
        <v>10</v>
      </c>
      <c r="E21" s="37">
        <f t="shared" ref="E21:E26" si="0">($B$22*D21^(1-$B$23))/D21</f>
        <v>1.4010012909153704</v>
      </c>
      <c r="F21" s="37">
        <f>(E21/1000)*$C$11*$C$12*D21</f>
        <v>3.5025032272884262</v>
      </c>
      <c r="G21" s="37">
        <f>($C$17*($C$11/10000)*(D21*60))/1000</f>
        <v>0.45</v>
      </c>
      <c r="H21" s="21">
        <f>$C$15*$C$14*D21*60</f>
        <v>0.3</v>
      </c>
      <c r="I21" s="38">
        <f>F21-G21-H21</f>
        <v>2.7525032272884262</v>
      </c>
    </row>
    <row r="22" spans="1:15" x14ac:dyDescent="0.25">
      <c r="A22" s="8" t="s">
        <v>0</v>
      </c>
      <c r="B22" s="49">
        <v>7.2350000000000003</v>
      </c>
      <c r="D22" s="16">
        <v>20</v>
      </c>
      <c r="E22" s="7">
        <f t="shared" si="0"/>
        <v>0.85468119496894368</v>
      </c>
      <c r="F22" s="7">
        <f t="shared" ref="F22:F26" si="1">(E22/1000)*$C$11*$C$12*D22</f>
        <v>4.2734059748447182</v>
      </c>
      <c r="G22" s="7">
        <f t="shared" ref="G22:G26" si="2">($C$17*($C$11/10000)*(D22*60))/1000</f>
        <v>0.9</v>
      </c>
      <c r="H22" s="20">
        <f t="shared" ref="H22:H26" si="3">$C$15*$C$14*D22*60</f>
        <v>0.6</v>
      </c>
      <c r="I22" s="30">
        <f t="shared" ref="I22:I26" si="4">F22-G22-H22</f>
        <v>2.7734059748447182</v>
      </c>
    </row>
    <row r="23" spans="1:15" ht="15.75" thickBot="1" x14ac:dyDescent="0.3">
      <c r="A23" s="10" t="s">
        <v>1</v>
      </c>
      <c r="B23" s="50">
        <v>0.71299999999999997</v>
      </c>
      <c r="D23" s="16">
        <v>30</v>
      </c>
      <c r="E23" s="7">
        <f t="shared" si="0"/>
        <v>0.64010479551434907</v>
      </c>
      <c r="F23" s="7">
        <f t="shared" si="1"/>
        <v>4.8007859663576182</v>
      </c>
      <c r="G23" s="7">
        <f t="shared" si="2"/>
        <v>1.35</v>
      </c>
      <c r="H23" s="20">
        <f t="shared" si="3"/>
        <v>0.89999999999999991</v>
      </c>
      <c r="I23" s="30">
        <f t="shared" si="4"/>
        <v>2.5507859663576182</v>
      </c>
    </row>
    <row r="24" spans="1:15" x14ac:dyDescent="0.25">
      <c r="D24" s="16">
        <v>40</v>
      </c>
      <c r="E24" s="7">
        <f t="shared" si="0"/>
        <v>0.52139848105084075</v>
      </c>
      <c r="F24" s="7">
        <f t="shared" si="1"/>
        <v>5.213984810508407</v>
      </c>
      <c r="G24" s="7">
        <f t="shared" si="2"/>
        <v>1.8</v>
      </c>
      <c r="H24" s="20">
        <f t="shared" si="3"/>
        <v>1.2</v>
      </c>
      <c r="I24" s="30">
        <f t="shared" si="4"/>
        <v>2.213984810508407</v>
      </c>
    </row>
    <row r="25" spans="1:15" ht="15" customHeight="1" x14ac:dyDescent="0.25">
      <c r="D25" s="16">
        <v>50</v>
      </c>
      <c r="E25" s="7">
        <f t="shared" si="0"/>
        <v>0.44470593174996326</v>
      </c>
      <c r="F25" s="7">
        <f t="shared" si="1"/>
        <v>5.5588241468745405</v>
      </c>
      <c r="G25" s="7">
        <f t="shared" si="2"/>
        <v>2.25</v>
      </c>
      <c r="H25" s="20">
        <f t="shared" si="3"/>
        <v>1.5</v>
      </c>
      <c r="I25" s="30">
        <f t="shared" si="4"/>
        <v>1.8088241468745405</v>
      </c>
    </row>
    <row r="26" spans="1:15" ht="15.75" thickBot="1" x14ac:dyDescent="0.3">
      <c r="D26" s="31">
        <v>60</v>
      </c>
      <c r="E26" s="9">
        <f t="shared" si="0"/>
        <v>0.39049609381737721</v>
      </c>
      <c r="F26" s="9">
        <f t="shared" si="1"/>
        <v>5.8574414072606578</v>
      </c>
      <c r="G26" s="9">
        <f t="shared" si="2"/>
        <v>2.7</v>
      </c>
      <c r="H26" s="22">
        <f t="shared" si="3"/>
        <v>1.7999999999999998</v>
      </c>
      <c r="I26" s="32">
        <f t="shared" si="4"/>
        <v>1.3574414072606578</v>
      </c>
    </row>
    <row r="27" spans="1:15" s="2" customFormat="1" x14ac:dyDescent="0.25">
      <c r="A27" s="6"/>
      <c r="B27" s="6"/>
      <c r="C27" s="6"/>
    </row>
    <row r="28" spans="1:15" s="2" customFormat="1" ht="15.75" thickBot="1" x14ac:dyDescent="0.3"/>
    <row r="29" spans="1:15" s="2" customFormat="1" ht="45.75" thickBot="1" x14ac:dyDescent="0.3">
      <c r="A29" s="74" t="s">
        <v>22</v>
      </c>
      <c r="B29" s="75"/>
      <c r="C29" s="13"/>
      <c r="D29" s="39" t="s">
        <v>2</v>
      </c>
      <c r="E29" s="40" t="s">
        <v>14</v>
      </c>
      <c r="F29" s="41" t="s">
        <v>15</v>
      </c>
      <c r="G29" s="41" t="s">
        <v>16</v>
      </c>
      <c r="H29" s="41" t="s">
        <v>17</v>
      </c>
      <c r="I29" s="42" t="s">
        <v>18</v>
      </c>
    </row>
    <row r="30" spans="1:15" s="2" customFormat="1" x14ac:dyDescent="0.25">
      <c r="A30" s="66" t="s">
        <v>13</v>
      </c>
      <c r="B30" s="67"/>
      <c r="C30" s="6"/>
      <c r="D30" s="43">
        <v>60</v>
      </c>
      <c r="E30" s="21">
        <f t="shared" ref="E30:E40" si="5">($B$31*D30^(1-$B$32))/D30</f>
        <v>0.39050740757520525</v>
      </c>
      <c r="F30" s="21">
        <f>(E30/1000)*$C$11*$C$12*D30</f>
        <v>5.8576111136280788</v>
      </c>
      <c r="G30" s="21">
        <f>($C$17*($C$11/10000)*(D30*60))/1000</f>
        <v>2.7</v>
      </c>
      <c r="H30" s="21">
        <f>$C$15*$C$14*D30*60</f>
        <v>1.7999999999999998</v>
      </c>
      <c r="I30" s="44">
        <f t="shared" ref="I30:I40" si="6">F30-G30-H30</f>
        <v>1.3576111136280788</v>
      </c>
    </row>
    <row r="31" spans="1:15" s="2" customFormat="1" ht="15.75" thickBot="1" x14ac:dyDescent="0.3">
      <c r="A31" s="8" t="s">
        <v>0</v>
      </c>
      <c r="B31" s="51">
        <v>5.92</v>
      </c>
      <c r="C31" s="6"/>
      <c r="D31" s="8">
        <v>90</v>
      </c>
      <c r="E31" s="20">
        <f t="shared" si="5"/>
        <v>0.29833532536296664</v>
      </c>
      <c r="F31" s="20">
        <f t="shared" ref="F31:F40" si="7">(E31/1000)*$C$11*$C$12*D31</f>
        <v>6.7125448206667491</v>
      </c>
      <c r="G31" s="20">
        <f t="shared" ref="G31:G40" si="8">($C$17*($C$11/10000)*(D31*60))/1000</f>
        <v>4.05</v>
      </c>
      <c r="H31" s="20">
        <f t="shared" ref="H31:H40" si="9">$C$15*$C$14*D31*60</f>
        <v>2.6999999999999997</v>
      </c>
      <c r="I31" s="34">
        <f t="shared" si="6"/>
        <v>-3.7455179333250488E-2</v>
      </c>
    </row>
    <row r="32" spans="1:15" s="2" customFormat="1" ht="15.75" thickBot="1" x14ac:dyDescent="0.3">
      <c r="A32" s="10" t="s">
        <v>1</v>
      </c>
      <c r="B32" s="52">
        <v>0.66400000000000003</v>
      </c>
      <c r="C32" s="3"/>
      <c r="D32" s="33">
        <v>120</v>
      </c>
      <c r="E32" s="20">
        <f t="shared" si="5"/>
        <v>0.24645938438331852</v>
      </c>
      <c r="F32" s="20">
        <f t="shared" si="7"/>
        <v>7.3937815314995543</v>
      </c>
      <c r="G32" s="20">
        <f t="shared" si="8"/>
        <v>5.4</v>
      </c>
      <c r="H32" s="20">
        <f t="shared" si="9"/>
        <v>3.5999999999999996</v>
      </c>
      <c r="I32" s="34">
        <f t="shared" si="6"/>
        <v>-1.6062184685004457</v>
      </c>
      <c r="K32" s="78" t="s">
        <v>21</v>
      </c>
      <c r="L32" s="79"/>
    </row>
    <row r="33" spans="3:12" ht="15.75" thickBot="1" x14ac:dyDescent="0.3">
      <c r="C33" s="3"/>
      <c r="D33" s="33">
        <v>150</v>
      </c>
      <c r="E33" s="20">
        <f t="shared" si="5"/>
        <v>0.21251868047068817</v>
      </c>
      <c r="F33" s="20">
        <f t="shared" si="7"/>
        <v>7.9694505176508068</v>
      </c>
      <c r="G33" s="20">
        <f t="shared" si="8"/>
        <v>6.75</v>
      </c>
      <c r="H33" s="20">
        <f t="shared" si="9"/>
        <v>4.5</v>
      </c>
      <c r="I33" s="11">
        <f t="shared" si="6"/>
        <v>-3.2805494823491932</v>
      </c>
      <c r="K33" s="57" t="s">
        <v>27</v>
      </c>
      <c r="L33" s="58">
        <f>MAX(I21:I26,I30:I40)</f>
        <v>2.7734059748447182</v>
      </c>
    </row>
    <row r="34" spans="3:12" x14ac:dyDescent="0.25">
      <c r="C34" s="3"/>
      <c r="D34" s="33">
        <v>180</v>
      </c>
      <c r="E34" s="20">
        <f t="shared" si="5"/>
        <v>0.18828718534511696</v>
      </c>
      <c r="F34" s="20">
        <f t="shared" si="7"/>
        <v>8.4729233405302633</v>
      </c>
      <c r="G34" s="20">
        <f t="shared" si="8"/>
        <v>8.1</v>
      </c>
      <c r="H34" s="20">
        <f t="shared" si="9"/>
        <v>5.3999999999999995</v>
      </c>
      <c r="I34" s="11">
        <f t="shared" si="6"/>
        <v>-5.0270766594697358</v>
      </c>
      <c r="K34" s="59" t="s">
        <v>28</v>
      </c>
      <c r="L34" s="62">
        <f>1.2*MAX(I21:I26,I30:I40)</f>
        <v>3.3280871698136618</v>
      </c>
    </row>
    <row r="35" spans="3:12" x14ac:dyDescent="0.25">
      <c r="C35" s="3"/>
      <c r="D35" s="8">
        <v>210</v>
      </c>
      <c r="E35" s="20">
        <f t="shared" si="5"/>
        <v>0.16996836431727927</v>
      </c>
      <c r="F35" s="20">
        <f t="shared" si="7"/>
        <v>8.9233391266571616</v>
      </c>
      <c r="G35" s="20">
        <f t="shared" si="8"/>
        <v>9.4499999999999993</v>
      </c>
      <c r="H35" s="20">
        <f t="shared" si="9"/>
        <v>6.3</v>
      </c>
      <c r="I35" s="11">
        <f t="shared" si="6"/>
        <v>-6.8266608733428376</v>
      </c>
      <c r="K35" s="60"/>
      <c r="L35" s="63"/>
    </row>
    <row r="36" spans="3:12" ht="15.75" thickBot="1" x14ac:dyDescent="0.3">
      <c r="C36" s="3"/>
      <c r="D36" s="33">
        <v>240</v>
      </c>
      <c r="E36" s="20">
        <f t="shared" si="5"/>
        <v>0.1555469293854724</v>
      </c>
      <c r="F36" s="20">
        <f t="shared" si="7"/>
        <v>9.3328157631283446</v>
      </c>
      <c r="G36" s="20">
        <f t="shared" si="8"/>
        <v>10.8</v>
      </c>
      <c r="H36" s="20">
        <f t="shared" si="9"/>
        <v>7.1999999999999993</v>
      </c>
      <c r="I36" s="11">
        <f t="shared" si="6"/>
        <v>-8.6671842368716554</v>
      </c>
      <c r="K36" s="61"/>
      <c r="L36" s="64"/>
    </row>
    <row r="37" spans="3:12" x14ac:dyDescent="0.25">
      <c r="C37" s="3"/>
      <c r="D37" s="33">
        <v>270</v>
      </c>
      <c r="E37" s="20">
        <f t="shared" si="5"/>
        <v>0.14384546262619807</v>
      </c>
      <c r="F37" s="20">
        <f t="shared" si="7"/>
        <v>9.7095687272683691</v>
      </c>
      <c r="G37" s="20">
        <f t="shared" si="8"/>
        <v>12.15</v>
      </c>
      <c r="H37" s="20">
        <f t="shared" si="9"/>
        <v>8.1000000000000014</v>
      </c>
      <c r="I37" s="11">
        <f t="shared" si="6"/>
        <v>-10.540431272731633</v>
      </c>
    </row>
    <row r="38" spans="3:12" x14ac:dyDescent="0.25">
      <c r="C38" s="3"/>
      <c r="D38" s="33">
        <v>300</v>
      </c>
      <c r="E38" s="20">
        <f t="shared" si="5"/>
        <v>0.13412606814295577</v>
      </c>
      <c r="F38" s="20">
        <f t="shared" si="7"/>
        <v>10.059455110721682</v>
      </c>
      <c r="G38" s="20">
        <f t="shared" si="8"/>
        <v>13.5</v>
      </c>
      <c r="H38" s="20">
        <f t="shared" si="9"/>
        <v>9</v>
      </c>
      <c r="I38" s="11">
        <f t="shared" si="6"/>
        <v>-12.440544889278318</v>
      </c>
    </row>
    <row r="39" spans="3:12" x14ac:dyDescent="0.25">
      <c r="C39" s="3"/>
      <c r="D39" s="8">
        <v>330</v>
      </c>
      <c r="E39" s="20">
        <f t="shared" si="5"/>
        <v>0.12590078867355464</v>
      </c>
      <c r="F39" s="20">
        <f t="shared" si="7"/>
        <v>10.386815065568259</v>
      </c>
      <c r="G39" s="20">
        <f t="shared" si="8"/>
        <v>14.85</v>
      </c>
      <c r="H39" s="20">
        <f t="shared" si="9"/>
        <v>9.9</v>
      </c>
      <c r="I39" s="11">
        <f t="shared" si="6"/>
        <v>-14.363184934431741</v>
      </c>
    </row>
    <row r="40" spans="3:12" ht="15.75" thickBot="1" x14ac:dyDescent="0.3">
      <c r="C40" s="3"/>
      <c r="D40" s="35">
        <v>360</v>
      </c>
      <c r="E40" s="22">
        <f t="shared" si="5"/>
        <v>0.11883294116127223</v>
      </c>
      <c r="F40" s="22">
        <f t="shared" si="7"/>
        <v>10.694964704514501</v>
      </c>
      <c r="G40" s="22">
        <f t="shared" si="8"/>
        <v>16.2</v>
      </c>
      <c r="H40" s="22">
        <f t="shared" si="9"/>
        <v>10.799999999999999</v>
      </c>
      <c r="I40" s="12">
        <f t="shared" si="6"/>
        <v>-16.305035295485496</v>
      </c>
    </row>
    <row r="41" spans="3:12" x14ac:dyDescent="0.25">
      <c r="C41" s="3"/>
    </row>
    <row r="42" spans="3:12" x14ac:dyDescent="0.25">
      <c r="C42" s="3"/>
    </row>
    <row r="43" spans="3:12" x14ac:dyDescent="0.25">
      <c r="C43" s="3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  <row r="61" spans="1:1" x14ac:dyDescent="0.25">
      <c r="A61" s="1"/>
    </row>
    <row r="62" spans="1:1" x14ac:dyDescent="0.25">
      <c r="A62" s="1"/>
    </row>
  </sheetData>
  <mergeCells count="15">
    <mergeCell ref="K34:K36"/>
    <mergeCell ref="L34:L36"/>
    <mergeCell ref="A1:J2"/>
    <mergeCell ref="A30:B30"/>
    <mergeCell ref="A11:B11"/>
    <mergeCell ref="A12:B12"/>
    <mergeCell ref="A17:B17"/>
    <mergeCell ref="A21:B21"/>
    <mergeCell ref="A29:B29"/>
    <mergeCell ref="A15:B15"/>
    <mergeCell ref="A14:B14"/>
    <mergeCell ref="A20:B20"/>
    <mergeCell ref="K32:L32"/>
    <mergeCell ref="D15:F15"/>
    <mergeCell ref="D14:F14"/>
  </mergeCells>
  <pageMargins left="0.7" right="0.7" top="0.75" bottom="0.75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Sylvain Baboud</dc:creator>
  <cp:lastModifiedBy>Amandine Cuny</cp:lastModifiedBy>
  <cp:lastPrinted>2015-05-11T08:08:24Z</cp:lastPrinted>
  <dcterms:created xsi:type="dcterms:W3CDTF">2013-12-16T16:19:04Z</dcterms:created>
  <dcterms:modified xsi:type="dcterms:W3CDTF">2015-06-05T12:15:31Z</dcterms:modified>
</cp:coreProperties>
</file>